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2B3" lockStructure="1"/>
  <bookViews>
    <workbookView xWindow="480" yWindow="120" windowWidth="20730" windowHeight="11760"/>
  </bookViews>
  <sheets>
    <sheet name="Calculator" sheetId="2" r:id="rId1"/>
    <sheet name="Lookups &amp; modelling" sheetId="1" state="hidden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D5" i="1" l="1"/>
  <c r="E25" i="1" l="1"/>
  <c r="E24" i="1"/>
  <c r="E26" i="1" s="1"/>
  <c r="E23" i="1"/>
  <c r="E22" i="1"/>
  <c r="E19" i="1"/>
  <c r="E18" i="1"/>
  <c r="E17" i="1"/>
  <c r="E16" i="1"/>
  <c r="E11" i="1"/>
  <c r="E12" i="1"/>
  <c r="E13" i="1"/>
  <c r="E10" i="1"/>
  <c r="D26" i="1"/>
  <c r="F22" i="1"/>
  <c r="D20" i="1"/>
  <c r="F16" i="1"/>
  <c r="D14" i="1"/>
  <c r="F10" i="1"/>
  <c r="E20" i="1" l="1"/>
  <c r="E14" i="1"/>
  <c r="D6" i="1" l="1"/>
  <c r="D4" i="1"/>
  <c r="D3" i="1"/>
  <c r="F25" i="1" l="1"/>
  <c r="F13" i="1"/>
  <c r="F19" i="1"/>
  <c r="F23" i="1"/>
  <c r="F11" i="1"/>
  <c r="F17" i="1"/>
  <c r="F24" i="1"/>
  <c r="F18" i="1"/>
  <c r="D7" i="2"/>
  <c r="F12" i="1"/>
  <c r="F20" i="1" l="1"/>
  <c r="F14" i="1"/>
  <c r="F26" i="1"/>
</calcChain>
</file>

<file path=xl/sharedStrings.xml><?xml version="1.0" encoding="utf-8"?>
<sst xmlns="http://schemas.openxmlformats.org/spreadsheetml/2006/main" count="31" uniqueCount="19">
  <si>
    <t>18 months</t>
  </si>
  <si>
    <t>6 months</t>
  </si>
  <si>
    <t>Scenario A</t>
  </si>
  <si>
    <t>Scenario B</t>
  </si>
  <si>
    <t>Scenario C</t>
  </si>
  <si>
    <t>24 months</t>
  </si>
  <si>
    <t>12 months</t>
  </si>
  <si>
    <t>Headcount</t>
  </si>
  <si>
    <t>Cost using max (i.e. assumes all hires &gt;=0.60 FTE)</t>
  </si>
  <si>
    <t>Cumulative FTE using avg (0.64)</t>
  </si>
  <si>
    <t>Lookup table</t>
  </si>
  <si>
    <t>Bonding period</t>
  </si>
  <si>
    <t>Scenarios</t>
  </si>
  <si>
    <t>Input FTE (0.1 - 1.0)</t>
  </si>
  <si>
    <t>Select bonded term / contracted tenure</t>
  </si>
  <si>
    <t>9 months</t>
  </si>
  <si>
    <t>Primary Care Workforce Programme
International Recruitment Subsidy calculator</t>
  </si>
  <si>
    <t>N.B. This calculator is for illustrative purposes only.</t>
  </si>
  <si>
    <t>Potential subsidy for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</si>
</sst>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44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wrapText="1"/>
    </xf>
    <xf numFmtId="2" fontId="0" fillId="0" borderId="0" xfId="0" applyNumberFormat="1" applyFill="1" applyBorder="1" applyAlignment="1">
      <alignment horizontal="right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0" fillId="0" borderId="1" xfId="1" applyNumberFormat="1" applyFont="1" applyBorder="1"/>
    <xf numFmtId="2" fontId="0" fillId="0" borderId="1" xfId="0" applyNumberFormat="1" applyBorder="1"/>
    <xf numFmtId="0" fontId="2" fillId="0" borderId="1" xfId="1" applyNumberFormat="1" applyFont="1" applyBorder="1"/>
    <xf numFmtId="2" fontId="2" fillId="0" borderId="1" xfId="0" applyNumberFormat="1" applyFont="1" applyBorder="1"/>
    <xf numFmtId="164" fontId="2" fillId="0" borderId="1" xfId="1" applyNumberFormat="1" applyFont="1" applyBorder="1"/>
    <xf numFmtId="0" fontId="2" fillId="0" borderId="1" xfId="0" applyFont="1" applyBorder="1"/>
    <xf numFmtId="1" fontId="0" fillId="0" borderId="1" xfId="0" applyNumberFormat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0" xfId="0" applyFont="1" applyAlignment="1">
      <alignment horizontal="left" vertical="top" wrapText="1"/>
    </xf>
    <xf numFmtId="164" fontId="2" fillId="3" borderId="1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409261</xdr:colOff>
      <xdr:row>0</xdr:row>
      <xdr:rowOff>866667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4286" cy="866667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3</xdr:row>
      <xdr:rowOff>28575</xdr:rowOff>
    </xdr:from>
    <xdr:to>
      <xdr:col>0</xdr:col>
      <xdr:colOff>571500</xdr:colOff>
      <xdr:row>3</xdr:row>
      <xdr:rowOff>133350</xdr:rowOff>
    </xdr:to>
    <xdr:sp macro="" textlink="">
      <xdr:nvSpPr>
        <xdr:cNvPr id="3" name="Right Arrow 2"/>
        <xdr:cNvSpPr/>
      </xdr:nvSpPr>
      <xdr:spPr>
        <a:xfrm>
          <a:off x="133350" y="2162175"/>
          <a:ext cx="438150" cy="104775"/>
        </a:xfrm>
        <a:prstGeom prst="rightArrow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>
    <xdr:from>
      <xdr:col>0</xdr:col>
      <xdr:colOff>123825</xdr:colOff>
      <xdr:row>4</xdr:row>
      <xdr:rowOff>47625</xdr:rowOff>
    </xdr:from>
    <xdr:to>
      <xdr:col>0</xdr:col>
      <xdr:colOff>561975</xdr:colOff>
      <xdr:row>4</xdr:row>
      <xdr:rowOff>152400</xdr:rowOff>
    </xdr:to>
    <xdr:sp macro="" textlink="">
      <xdr:nvSpPr>
        <xdr:cNvPr id="4" name="Right Arrow 3"/>
        <xdr:cNvSpPr/>
      </xdr:nvSpPr>
      <xdr:spPr>
        <a:xfrm>
          <a:off x="123825" y="2362200"/>
          <a:ext cx="438150" cy="104775"/>
        </a:xfrm>
        <a:prstGeom prst="rightArrow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showGridLines="0" tabSelected="1" workbookViewId="0">
      <selection activeCell="G20" sqref="G20"/>
    </sheetView>
  </sheetViews>
  <sheetFormatPr defaultRowHeight="14.25" x14ac:dyDescent="0.2"/>
  <cols>
    <col min="2" max="2" width="18.625" bestFit="1" customWidth="1"/>
    <col min="3" max="3" width="13.75" customWidth="1"/>
    <col min="4" max="4" width="9.875" style="6" customWidth="1"/>
  </cols>
  <sheetData>
    <row r="1" spans="2:4" ht="70.5" customHeight="1" x14ac:dyDescent="0.2"/>
    <row r="2" spans="2:4" ht="48.75" customHeight="1" x14ac:dyDescent="0.2">
      <c r="B2" s="24" t="s">
        <v>16</v>
      </c>
      <c r="C2" s="24"/>
      <c r="D2" s="24"/>
    </row>
    <row r="3" spans="2:4" ht="48.75" customHeight="1" x14ac:dyDescent="0.2"/>
    <row r="4" spans="2:4" x14ac:dyDescent="0.2">
      <c r="B4" t="s">
        <v>14</v>
      </c>
      <c r="D4" s="23"/>
    </row>
    <row r="5" spans="2:4" x14ac:dyDescent="0.2">
      <c r="B5" s="5" t="s">
        <v>13</v>
      </c>
      <c r="C5" s="5"/>
      <c r="D5" s="22"/>
    </row>
    <row r="6" spans="2:4" x14ac:dyDescent="0.2">
      <c r="B6" s="5"/>
      <c r="C6" s="5"/>
      <c r="D6" s="9"/>
    </row>
    <row r="7" spans="2:4" ht="15" x14ac:dyDescent="0.25">
      <c r="B7" s="7" t="s">
        <v>18</v>
      </c>
      <c r="D7" s="25">
        <f>IF(OR(D4="",D5=""),0,(VLOOKUP(D4,'Lookups &amp; modelling'!C2:D6,2,FALSE)*(IF(D5&gt;=0.6,1,D5))))</f>
        <v>0</v>
      </c>
    </row>
    <row r="10" spans="2:4" x14ac:dyDescent="0.2">
      <c r="B10" t="s">
        <v>17</v>
      </c>
    </row>
  </sheetData>
  <sheetProtection password="C2B3" sheet="1" objects="1" scenarios="1"/>
  <mergeCells count="1">
    <mergeCell ref="B2:D2"/>
  </mergeCells>
  <dataValidations count="1">
    <dataValidation type="decimal" errorStyle="information" allowBlank="1" showInputMessage="1" showErrorMessage="1" errorTitle="Nope nope nope..." error="You can't have FTE greater than 1.0" sqref="D5:D6">
      <formula1>0</formula1>
      <formula2>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ope nope nope..." error="Stick to what's in the picklist please">
          <x14:formula1>
            <xm:f>'Lookups &amp; modelling'!$C$2:$C$6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E4" sqref="E4"/>
    </sheetView>
  </sheetViews>
  <sheetFormatPr defaultRowHeight="14.25" x14ac:dyDescent="0.2"/>
  <cols>
    <col min="2" max="2" width="12.375" bestFit="1" customWidth="1"/>
    <col min="3" max="3" width="12.375" customWidth="1"/>
    <col min="4" max="4" width="15.125" style="1" bestFit="1" customWidth="1"/>
    <col min="5" max="5" width="15.125" style="1" customWidth="1"/>
    <col min="6" max="6" width="14.5" style="3" bestFit="1" customWidth="1"/>
    <col min="7" max="7" width="13.75" bestFit="1" customWidth="1"/>
  </cols>
  <sheetData>
    <row r="1" spans="2:7" ht="15" x14ac:dyDescent="0.25">
      <c r="C1" s="7"/>
    </row>
    <row r="2" spans="2:7" ht="15" x14ac:dyDescent="0.25">
      <c r="B2" s="7" t="s">
        <v>10</v>
      </c>
      <c r="C2" s="10" t="s">
        <v>5</v>
      </c>
      <c r="D2" s="11">
        <v>50000</v>
      </c>
      <c r="E2" s="4"/>
    </row>
    <row r="3" spans="2:7" x14ac:dyDescent="0.2">
      <c r="C3" s="10" t="s">
        <v>0</v>
      </c>
      <c r="D3" s="11">
        <f>D2*0.75</f>
        <v>37500</v>
      </c>
      <c r="E3" s="4"/>
    </row>
    <row r="4" spans="2:7" x14ac:dyDescent="0.2">
      <c r="C4" s="10" t="s">
        <v>6</v>
      </c>
      <c r="D4" s="11">
        <f>D2*0.5</f>
        <v>25000</v>
      </c>
      <c r="E4" s="4"/>
      <c r="G4" s="2"/>
    </row>
    <row r="5" spans="2:7" x14ac:dyDescent="0.2">
      <c r="C5" s="10" t="s">
        <v>15</v>
      </c>
      <c r="D5" s="11">
        <f>D2*0.375</f>
        <v>18750</v>
      </c>
      <c r="E5" s="4"/>
      <c r="G5" s="2"/>
    </row>
    <row r="6" spans="2:7" x14ac:dyDescent="0.2">
      <c r="C6" s="10" t="s">
        <v>1</v>
      </c>
      <c r="D6" s="11">
        <f>D2*0.25</f>
        <v>12500</v>
      </c>
      <c r="E6" s="4"/>
    </row>
    <row r="9" spans="2:7" s="8" customFormat="1" ht="60" x14ac:dyDescent="0.2">
      <c r="B9" s="12" t="s">
        <v>12</v>
      </c>
      <c r="C9" s="12" t="s">
        <v>11</v>
      </c>
      <c r="D9" s="13" t="s">
        <v>7</v>
      </c>
      <c r="E9" s="13" t="s">
        <v>9</v>
      </c>
      <c r="F9" s="14" t="s">
        <v>8</v>
      </c>
    </row>
    <row r="10" spans="2:7" ht="15" x14ac:dyDescent="0.2">
      <c r="B10" s="12" t="s">
        <v>2</v>
      </c>
      <c r="C10" s="10" t="s">
        <v>5</v>
      </c>
      <c r="D10" s="15">
        <v>0</v>
      </c>
      <c r="E10" s="16">
        <f>D10*0.64</f>
        <v>0</v>
      </c>
      <c r="F10" s="11">
        <f>D10*(VLOOKUP(C10,$C$2:$D$6,2,FALSE))</f>
        <v>0</v>
      </c>
    </row>
    <row r="11" spans="2:7" x14ac:dyDescent="0.2">
      <c r="B11" s="10"/>
      <c r="C11" s="10" t="s">
        <v>0</v>
      </c>
      <c r="D11" s="15">
        <v>0</v>
      </c>
      <c r="E11" s="16">
        <f t="shared" ref="E11:E13" si="0">D11*0.64</f>
        <v>0</v>
      </c>
      <c r="F11" s="11">
        <f>D11*(VLOOKUP(C11,$C$2:$D$6,2,FALSE))</f>
        <v>0</v>
      </c>
    </row>
    <row r="12" spans="2:7" x14ac:dyDescent="0.2">
      <c r="B12" s="10"/>
      <c r="C12" s="10" t="s">
        <v>6</v>
      </c>
      <c r="D12" s="15">
        <v>5</v>
      </c>
      <c r="E12" s="16">
        <f t="shared" si="0"/>
        <v>3.2</v>
      </c>
      <c r="F12" s="11">
        <f>D12*(VLOOKUP(C12,$C$2:$D$6,2,FALSE))</f>
        <v>125000</v>
      </c>
    </row>
    <row r="13" spans="2:7" x14ac:dyDescent="0.2">
      <c r="B13" s="10"/>
      <c r="C13" s="10" t="s">
        <v>1</v>
      </c>
      <c r="D13" s="15">
        <v>20</v>
      </c>
      <c r="E13" s="16">
        <f t="shared" si="0"/>
        <v>12.8</v>
      </c>
      <c r="F13" s="11">
        <f>D13*(VLOOKUP(C13,$C$2:$D$6,2,FALSE))</f>
        <v>250000</v>
      </c>
    </row>
    <row r="14" spans="2:7" ht="15" x14ac:dyDescent="0.25">
      <c r="B14" s="10"/>
      <c r="C14" s="10"/>
      <c r="D14" s="17">
        <f>SUM(D10:D13)</f>
        <v>25</v>
      </c>
      <c r="E14" s="18">
        <f>SUM(E10:E13)</f>
        <v>16</v>
      </c>
      <c r="F14" s="19">
        <f>SUM(F10:F13)</f>
        <v>375000</v>
      </c>
    </row>
    <row r="15" spans="2:7" ht="15" x14ac:dyDescent="0.25">
      <c r="B15" s="20" t="s">
        <v>3</v>
      </c>
      <c r="C15" s="20"/>
      <c r="D15" s="15"/>
      <c r="E15" s="16"/>
      <c r="F15" s="21"/>
    </row>
    <row r="16" spans="2:7" x14ac:dyDescent="0.2">
      <c r="B16" s="10"/>
      <c r="C16" s="10" t="s">
        <v>5</v>
      </c>
      <c r="D16" s="15">
        <v>5</v>
      </c>
      <c r="E16" s="16">
        <f>D16*0.64</f>
        <v>3.2</v>
      </c>
      <c r="F16" s="11">
        <f>D16*(VLOOKUP(C16,$C$2:$D$6,2,FALSE))</f>
        <v>250000</v>
      </c>
    </row>
    <row r="17" spans="2:6" x14ac:dyDescent="0.2">
      <c r="B17" s="10"/>
      <c r="C17" s="10" t="s">
        <v>0</v>
      </c>
      <c r="D17" s="15">
        <v>0</v>
      </c>
      <c r="E17" s="16">
        <f t="shared" ref="E17:E19" si="1">D17*0.64</f>
        <v>0</v>
      </c>
      <c r="F17" s="11">
        <f>D17*(VLOOKUP(C17,$C$2:$D$6,2,FALSE))</f>
        <v>0</v>
      </c>
    </row>
    <row r="18" spans="2:6" x14ac:dyDescent="0.2">
      <c r="B18" s="10"/>
      <c r="C18" s="10" t="s">
        <v>6</v>
      </c>
      <c r="D18" s="15">
        <v>10</v>
      </c>
      <c r="E18" s="16">
        <f t="shared" si="1"/>
        <v>6.4</v>
      </c>
      <c r="F18" s="11">
        <f>D18*(VLOOKUP(C18,$C$2:$D$6,2,FALSE))</f>
        <v>250000</v>
      </c>
    </row>
    <row r="19" spans="2:6" x14ac:dyDescent="0.2">
      <c r="B19" s="10"/>
      <c r="C19" s="10" t="s">
        <v>1</v>
      </c>
      <c r="D19" s="15">
        <v>15</v>
      </c>
      <c r="E19" s="16">
        <f t="shared" si="1"/>
        <v>9.6</v>
      </c>
      <c r="F19" s="11">
        <f>D19*(VLOOKUP(C19,$C$2:$D$6,2,FALSE))</f>
        <v>187500</v>
      </c>
    </row>
    <row r="20" spans="2:6" ht="15" x14ac:dyDescent="0.25">
      <c r="B20" s="10"/>
      <c r="C20" s="10"/>
      <c r="D20" s="17">
        <f>SUM(D16:D19)</f>
        <v>30</v>
      </c>
      <c r="E20" s="18">
        <f>SUM(E16:E19)</f>
        <v>19.200000000000003</v>
      </c>
      <c r="F20" s="19">
        <f>SUM(F16:F19)</f>
        <v>687500</v>
      </c>
    </row>
    <row r="21" spans="2:6" ht="15" x14ac:dyDescent="0.25">
      <c r="B21" s="10"/>
      <c r="C21" s="20"/>
      <c r="D21" s="15"/>
      <c r="E21" s="16"/>
      <c r="F21" s="11"/>
    </row>
    <row r="22" spans="2:6" ht="15" x14ac:dyDescent="0.25">
      <c r="B22" s="20" t="s">
        <v>4</v>
      </c>
      <c r="C22" s="10" t="s">
        <v>5</v>
      </c>
      <c r="D22" s="15">
        <v>5</v>
      </c>
      <c r="E22" s="16">
        <f>D22*0.64</f>
        <v>3.2</v>
      </c>
      <c r="F22" s="11">
        <f>D22*(VLOOKUP(C22,$C$2:$D$6,2,FALSE))</f>
        <v>250000</v>
      </c>
    </row>
    <row r="23" spans="2:6" x14ac:dyDescent="0.2">
      <c r="B23" s="10"/>
      <c r="C23" s="10" t="s">
        <v>0</v>
      </c>
      <c r="D23" s="15">
        <v>0</v>
      </c>
      <c r="E23" s="16">
        <f t="shared" ref="E23:E25" si="2">D23*0.64</f>
        <v>0</v>
      </c>
      <c r="F23" s="11">
        <f>D23*(VLOOKUP(C23,$C$2:$D$6,2,FALSE))</f>
        <v>0</v>
      </c>
    </row>
    <row r="24" spans="2:6" x14ac:dyDescent="0.2">
      <c r="B24" s="10"/>
      <c r="C24" s="10" t="s">
        <v>6</v>
      </c>
      <c r="D24" s="15">
        <v>20</v>
      </c>
      <c r="E24" s="16">
        <f t="shared" si="2"/>
        <v>12.8</v>
      </c>
      <c r="F24" s="11">
        <f>D24*(VLOOKUP(C24,$C$2:$D$6,2,FALSE))</f>
        <v>500000</v>
      </c>
    </row>
    <row r="25" spans="2:6" x14ac:dyDescent="0.2">
      <c r="B25" s="10"/>
      <c r="C25" s="10" t="s">
        <v>1</v>
      </c>
      <c r="D25" s="15">
        <v>20</v>
      </c>
      <c r="E25" s="16">
        <f t="shared" si="2"/>
        <v>12.8</v>
      </c>
      <c r="F25" s="11">
        <f>D25*(VLOOKUP(C25,$C$2:$D$6,2,FALSE))</f>
        <v>250000</v>
      </c>
    </row>
    <row r="26" spans="2:6" ht="15" x14ac:dyDescent="0.25">
      <c r="B26" s="10"/>
      <c r="C26" s="10"/>
      <c r="D26" s="17">
        <f>SUM(D22:D25)</f>
        <v>45</v>
      </c>
      <c r="E26" s="18">
        <f>SUM(E22:E25)</f>
        <v>28.8</v>
      </c>
      <c r="F26" s="19">
        <f>SUM(F22:F25)</f>
        <v>1000000</v>
      </c>
    </row>
    <row r="27" spans="2:6" x14ac:dyDescent="0.2">
      <c r="F27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Lookups &amp; modelling</vt:lpstr>
      <vt:lpstr>Sheet3</vt:lpstr>
    </vt:vector>
  </TitlesOfParts>
  <Company>healthAlliance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Curtis (NDHB)</dc:creator>
  <cp:lastModifiedBy>Shaun Curtis (NDHB)</cp:lastModifiedBy>
  <cp:lastPrinted>2021-08-12T02:29:05Z</cp:lastPrinted>
  <dcterms:created xsi:type="dcterms:W3CDTF">2021-08-09T02:29:40Z</dcterms:created>
  <dcterms:modified xsi:type="dcterms:W3CDTF">2021-09-13T04:03:52Z</dcterms:modified>
</cp:coreProperties>
</file>